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485" activeTab="2"/>
  </bookViews>
  <sheets>
    <sheet name="Accounts" sheetId="1" r:id="rId1"/>
    <sheet name="Bank Rec" sheetId="2" r:id="rId2"/>
    <sheet name="Variances for annual report" sheetId="3" r:id="rId3"/>
  </sheets>
  <externalReferences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E13" i="3" l="1"/>
  <c r="F12" i="3"/>
  <c r="E12" i="3"/>
  <c r="E11" i="3"/>
  <c r="E10" i="3"/>
  <c r="F10" i="3" s="1"/>
  <c r="E9" i="3"/>
  <c r="E8" i="3"/>
  <c r="F8" i="3" s="1"/>
  <c r="E7" i="3"/>
  <c r="E6" i="3"/>
  <c r="F6" i="3" s="1"/>
  <c r="E5" i="3"/>
  <c r="F5" i="3" s="1"/>
  <c r="E26" i="2" l="1"/>
  <c r="E25" i="2"/>
  <c r="E24" i="2"/>
  <c r="E15" i="2"/>
  <c r="E8" i="2"/>
  <c r="E19" i="2" s="1"/>
  <c r="B28" i="1"/>
  <c r="B27" i="1"/>
  <c r="D26" i="1"/>
  <c r="B26" i="1"/>
  <c r="D25" i="1"/>
  <c r="B25" i="1"/>
  <c r="D24" i="1"/>
  <c r="B24" i="1"/>
  <c r="D23" i="1"/>
  <c r="B23" i="1"/>
  <c r="E20" i="1"/>
  <c r="E21" i="1" s="1"/>
  <c r="D18" i="1"/>
  <c r="B18" i="1"/>
  <c r="B17" i="1"/>
  <c r="B16" i="1"/>
  <c r="B15" i="1"/>
  <c r="B14" i="1"/>
  <c r="B13" i="1"/>
  <c r="C20" i="1" s="1"/>
  <c r="C21" i="1" s="1"/>
  <c r="E10" i="1"/>
  <c r="C29" i="1" l="1"/>
  <c r="E27" i="2"/>
  <c r="E29" i="1"/>
  <c r="E30" i="1" s="1"/>
  <c r="C30" i="1"/>
</calcChain>
</file>

<file path=xl/sharedStrings.xml><?xml version="1.0" encoding="utf-8"?>
<sst xmlns="http://schemas.openxmlformats.org/spreadsheetml/2006/main" count="106" uniqueCount="86">
  <si>
    <t xml:space="preserve">Colwinston Community Council </t>
  </si>
  <si>
    <t>Receipts &amp; Payments accounts</t>
  </si>
  <si>
    <t>1st April 2015 - 31st March 2016</t>
  </si>
  <si>
    <t>2015-16</t>
  </si>
  <si>
    <t>2014-2015</t>
  </si>
  <si>
    <t>Opening Balance</t>
  </si>
  <si>
    <t>Receipt</t>
  </si>
  <si>
    <t>Precept</t>
  </si>
  <si>
    <t>Interest</t>
  </si>
  <si>
    <t>Grants Received</t>
  </si>
  <si>
    <t>VAT Refund</t>
  </si>
  <si>
    <t>Donations Received (legal fund)</t>
  </si>
  <si>
    <t>Misc</t>
  </si>
  <si>
    <t>Total Receipts</t>
  </si>
  <si>
    <t>Sub-Total</t>
  </si>
  <si>
    <t>Payments</t>
  </si>
  <si>
    <t>Salaries &amp; Administration</t>
  </si>
  <si>
    <t xml:space="preserve">Rent &amp; Professional Fees </t>
  </si>
  <si>
    <t>Maintenance Costs</t>
  </si>
  <si>
    <t>Grants</t>
  </si>
  <si>
    <t>VAT</t>
  </si>
  <si>
    <t>Note 1</t>
  </si>
  <si>
    <t xml:space="preserve">Total Payments </t>
  </si>
  <si>
    <t>Closing Balance at 31.3.15</t>
  </si>
  <si>
    <t xml:space="preserve">Note 1 - </t>
  </si>
  <si>
    <t>VAT has not been split out in previous electronic accounts so included in above payments</t>
  </si>
  <si>
    <t>COLWINSTON COMMUNITY COUNCIL, Vale of Glamorgan</t>
  </si>
  <si>
    <t>Prepared by J Howell (Clerk  and RFO)</t>
  </si>
  <si>
    <t>Bank Reconciliation as at the 31st March 2016</t>
  </si>
  <si>
    <t xml:space="preserve"> £ </t>
  </si>
  <si>
    <t>Balance at Bank per Bank Statement</t>
  </si>
  <si>
    <t>Less: Outstanding Cheques</t>
  </si>
  <si>
    <t>Anstee Tree Felling - work on report to TPO</t>
  </si>
  <si>
    <t xml:space="preserve">Clerks Quarter 4 Salary </t>
  </si>
  <si>
    <t xml:space="preserve">Clerks NI-HMRC </t>
  </si>
  <si>
    <t>Plus:uncleared payments into bank</t>
  </si>
  <si>
    <t xml:space="preserve">Plus Petty Cash </t>
  </si>
  <si>
    <t>Reconciled Current a/c Balance</t>
  </si>
  <si>
    <t>The net balances reconcile to the Cash Book for the year as follows:-</t>
  </si>
  <si>
    <t>CASHBOOK</t>
  </si>
  <si>
    <t>Opening Balance 1 April 2015</t>
  </si>
  <si>
    <t xml:space="preserve">Add: Receipts in the year </t>
  </si>
  <si>
    <t xml:space="preserve">Less: Payments in the year </t>
  </si>
  <si>
    <t>Closing Balance 31 March 2016</t>
  </si>
  <si>
    <t>2014/15</t>
  </si>
  <si>
    <t>2015/16</t>
  </si>
  <si>
    <t>Dif</t>
  </si>
  <si>
    <t>Dif (%)</t>
  </si>
  <si>
    <t>Total Other Receipts</t>
  </si>
  <si>
    <t>Y</t>
  </si>
  <si>
    <t xml:space="preserve">Staff Costs </t>
  </si>
  <si>
    <t>N</t>
  </si>
  <si>
    <t xml:space="preserve">Loan Interest/Capital Repayments </t>
  </si>
  <si>
    <t xml:space="preserve">Total other payments </t>
  </si>
  <si>
    <t xml:space="preserve">Debtors and Stock </t>
  </si>
  <si>
    <t>Total Cash and Investments</t>
  </si>
  <si>
    <t>Creditors</t>
  </si>
  <si>
    <t>Total FA and long term investments</t>
  </si>
  <si>
    <t xml:space="preserve">Total Borrowing </t>
  </si>
  <si>
    <t>Explanation 1</t>
  </si>
  <si>
    <t xml:space="preserve">Line - Total Other receipts </t>
  </si>
  <si>
    <t xml:space="preserve">Figure in 2016 Column </t>
  </si>
  <si>
    <t xml:space="preserve">Figure in 2015 Column </t>
  </si>
  <si>
    <t>Variance</t>
  </si>
  <si>
    <t xml:space="preserve">Reasons </t>
  </si>
  <si>
    <t xml:space="preserve"> Amount  </t>
  </si>
  <si>
    <t xml:space="preserve">Donations from Community towards legal/planning costs received 2016 only </t>
  </si>
  <si>
    <t>VAT Refund was £795 in 2015 and £506 in 2016</t>
  </si>
  <si>
    <t>Grants received in 2015 were £975,  grants in 2016 were £315</t>
  </si>
  <si>
    <t xml:space="preserve">Laptop purchased in 2015 by outgoing clerk </t>
  </si>
  <si>
    <t xml:space="preserve">Audit fee refund in 2015 only </t>
  </si>
  <si>
    <t xml:space="preserve">Unexplained difference </t>
  </si>
  <si>
    <t xml:space="preserve">Unexplained amount is less than 15% of 2015 figure </t>
  </si>
  <si>
    <t xml:space="preserve"> Y  </t>
  </si>
  <si>
    <t>Explanation 2</t>
  </si>
  <si>
    <t xml:space="preserve">Line - Total Other payments </t>
  </si>
  <si>
    <t xml:space="preserve">Legal and planning fees relating to redrow development in 2015 only </t>
  </si>
  <si>
    <t xml:space="preserve">Installation of war memorial in 2015 </t>
  </si>
  <si>
    <t xml:space="preserve">Tree planting in 2015 only </t>
  </si>
  <si>
    <t xml:space="preserve">Payment for litter pickers in 2015 only </t>
  </si>
  <si>
    <t>Strimming and maintenance work on land in 2015 only</t>
  </si>
  <si>
    <t>unexplained variance</t>
  </si>
  <si>
    <t>Explanation 3</t>
  </si>
  <si>
    <t xml:space="preserve">Line - Total Cash and investments </t>
  </si>
  <si>
    <t>Difference between total receipts and total payments  for 2016</t>
  </si>
  <si>
    <t>Explanation required (15%)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</si>
</sst>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??_-;_-@_-"/>
    <numFmt numFmtId="165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name val="Cambria"/>
      <family val="1"/>
    </font>
    <font>
      <i/>
      <sz val="8"/>
      <name val="Comic Sans MS"/>
      <family val="4"/>
    </font>
    <font>
      <b/>
      <sz val="14"/>
      <name val="Cambria"/>
      <family val="1"/>
    </font>
    <font>
      <b/>
      <sz val="14"/>
      <name val="Comic Sans MS"/>
      <family val="4"/>
    </font>
    <font>
      <sz val="10"/>
      <name val="Cambria"/>
      <family val="1"/>
    </font>
    <font>
      <b/>
      <sz val="10"/>
      <name val="Cambria"/>
      <family val="1"/>
    </font>
    <font>
      <b/>
      <u/>
      <sz val="10"/>
      <name val="Cambria"/>
      <family val="1"/>
    </font>
    <font>
      <b/>
      <i/>
      <sz val="10"/>
      <name val="Cambria"/>
      <family val="1"/>
    </font>
    <font>
      <sz val="12"/>
      <name val="Arial"/>
      <family val="2"/>
    </font>
    <font>
      <b/>
      <u/>
      <sz val="12"/>
      <name val="Arial"/>
      <family val="2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6" fillId="0" borderId="0" xfId="0" applyFont="1" applyBorder="1" applyAlignment="1">
      <alignment horizontal="center"/>
    </xf>
    <xf numFmtId="0" fontId="7" fillId="0" borderId="8" xfId="0" applyFont="1" applyBorder="1" applyAlignment="1">
      <alignment vertical="center"/>
    </xf>
    <xf numFmtId="0" fontId="7" fillId="0" borderId="11" xfId="0" applyFont="1" applyBorder="1"/>
    <xf numFmtId="44" fontId="8" fillId="0" borderId="12" xfId="0" applyNumberFormat="1" applyFont="1" applyBorder="1" applyAlignment="1">
      <alignment horizontal="center"/>
    </xf>
    <xf numFmtId="44" fontId="8" fillId="0" borderId="0" xfId="0" applyNumberFormat="1" applyFont="1" applyBorder="1" applyAlignment="1">
      <alignment horizontal="center"/>
    </xf>
    <xf numFmtId="0" fontId="8" fillId="0" borderId="11" xfId="0" applyFont="1" applyBorder="1" applyAlignment="1">
      <alignment horizontal="left" vertical="center"/>
    </xf>
    <xf numFmtId="164" fontId="8" fillId="0" borderId="13" xfId="2" applyNumberFormat="1" applyFont="1" applyBorder="1" applyAlignment="1">
      <alignment vertical="center"/>
    </xf>
    <xf numFmtId="164" fontId="8" fillId="0" borderId="0" xfId="2" applyNumberFormat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164" fontId="8" fillId="0" borderId="13" xfId="2" applyNumberFormat="1" applyFont="1" applyBorder="1" applyAlignment="1">
      <alignment horizontal="right" vertical="center"/>
    </xf>
    <xf numFmtId="164" fontId="7" fillId="0" borderId="0" xfId="2" applyNumberFormat="1" applyFont="1" applyBorder="1" applyAlignment="1">
      <alignment horizontal="right" vertical="center"/>
    </xf>
    <xf numFmtId="0" fontId="9" fillId="0" borderId="11" xfId="0" applyFont="1" applyBorder="1" applyAlignment="1">
      <alignment vertical="center"/>
    </xf>
    <xf numFmtId="164" fontId="8" fillId="0" borderId="13" xfId="0" applyNumberFormat="1" applyFont="1" applyBorder="1" applyAlignment="1">
      <alignment vertical="center"/>
    </xf>
    <xf numFmtId="164" fontId="8" fillId="0" borderId="0" xfId="2" applyNumberFormat="1" applyFont="1" applyBorder="1" applyAlignment="1">
      <alignment horizontal="right" vertical="center"/>
    </xf>
    <xf numFmtId="164" fontId="8" fillId="0" borderId="13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horizontal="center" vertical="center"/>
    </xf>
    <xf numFmtId="164" fontId="8" fillId="0" borderId="14" xfId="0" applyNumberFormat="1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164" fontId="8" fillId="0" borderId="0" xfId="0" applyNumberFormat="1" applyFont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164" fontId="8" fillId="0" borderId="15" xfId="2" applyNumberFormat="1" applyFont="1" applyBorder="1" applyAlignment="1">
      <alignment vertical="center"/>
    </xf>
    <xf numFmtId="164" fontId="8" fillId="0" borderId="12" xfId="2" applyNumberFormat="1" applyFont="1" applyBorder="1" applyAlignment="1">
      <alignment horizontal="right" vertical="center"/>
    </xf>
    <xf numFmtId="164" fontId="8" fillId="0" borderId="14" xfId="2" applyNumberFormat="1" applyFont="1" applyBorder="1" applyAlignment="1">
      <alignment vertical="center"/>
    </xf>
    <xf numFmtId="44" fontId="0" fillId="0" borderId="0" xfId="0" applyNumberFormat="1"/>
    <xf numFmtId="0" fontId="8" fillId="0" borderId="16" xfId="0" applyFont="1" applyBorder="1" applyAlignment="1">
      <alignment horizontal="center" vertical="center" wrapText="1"/>
    </xf>
    <xf numFmtId="164" fontId="8" fillId="0" borderId="17" xfId="2" applyNumberFormat="1" applyFont="1" applyBorder="1" applyAlignment="1">
      <alignment vertical="center"/>
    </xf>
    <xf numFmtId="164" fontId="0" fillId="0" borderId="0" xfId="0" applyNumberFormat="1"/>
    <xf numFmtId="0" fontId="2" fillId="0" borderId="0" xfId="0" applyFont="1" applyBorder="1"/>
    <xf numFmtId="0" fontId="0" fillId="0" borderId="0" xfId="0" applyBorder="1"/>
    <xf numFmtId="44" fontId="8" fillId="0" borderId="0" xfId="2" applyNumberFormat="1" applyFont="1" applyBorder="1" applyAlignment="1">
      <alignment vertical="center"/>
    </xf>
    <xf numFmtId="0" fontId="0" fillId="0" borderId="0" xfId="0" applyFill="1" applyBorder="1"/>
    <xf numFmtId="165" fontId="0" fillId="0" borderId="0" xfId="1" applyNumberFormat="1" applyFont="1"/>
    <xf numFmtId="165" fontId="0" fillId="0" borderId="18" xfId="1" applyNumberFormat="1" applyFont="1" applyBorder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4" fontId="8" fillId="0" borderId="9" xfId="0" applyNumberFormat="1" applyFont="1" applyBorder="1" applyAlignment="1">
      <alignment horizontal="center" vertical="center"/>
    </xf>
    <xf numFmtId="44" fontId="8" fillId="0" borderId="10" xfId="0" applyNumberFormat="1" applyFont="1" applyBorder="1" applyAlignment="1">
      <alignment horizontal="center" vertical="center"/>
    </xf>
    <xf numFmtId="9" fontId="0" fillId="0" borderId="0" xfId="3" applyFont="1"/>
    <xf numFmtId="43" fontId="0" fillId="0" borderId="0" xfId="0" applyNumberFormat="1"/>
    <xf numFmtId="0" fontId="11" fillId="0" borderId="0" xfId="0" applyFont="1"/>
    <xf numFmtId="2" fontId="11" fillId="0" borderId="0" xfId="0" applyNumberFormat="1" applyFont="1"/>
    <xf numFmtId="0" fontId="0" fillId="0" borderId="0" xfId="0" applyFill="1"/>
    <xf numFmtId="2" fontId="0" fillId="0" borderId="0" xfId="0" applyNumberFormat="1"/>
    <xf numFmtId="0" fontId="12" fillId="0" borderId="0" xfId="0" applyFont="1"/>
    <xf numFmtId="0" fontId="0" fillId="0" borderId="18" xfId="0" applyBorder="1"/>
    <xf numFmtId="0" fontId="13" fillId="0" borderId="0" xfId="0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/Documents/Clerk%20colwinston/Finance/cashbook%202015-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/Documents/Clerk%20colwinston/Finance/accounts%202014-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ipts"/>
      <sheetName val="Payments"/>
      <sheetName val="Bank Reconciliation"/>
      <sheetName val="budget analysis"/>
      <sheetName val="budget 201617"/>
      <sheetName val="Adjusted Budget "/>
      <sheetName val="ANNUAL RETURN VARIANCES"/>
      <sheetName val="VARIANCE EXPLANATIONS"/>
      <sheetName val="ye bank reconciliation"/>
      <sheetName val="ANNUAL ACCOUNTS"/>
      <sheetName val="Sheet4"/>
    </sheetNames>
    <sheetDataSet>
      <sheetData sheetId="0">
        <row r="15">
          <cell r="C15">
            <v>7496.62</v>
          </cell>
          <cell r="D15">
            <v>5170</v>
          </cell>
          <cell r="E15">
            <v>315</v>
          </cell>
          <cell r="F15">
            <v>0</v>
          </cell>
          <cell r="H15">
            <v>0</v>
          </cell>
          <cell r="I15">
            <v>506.05</v>
          </cell>
          <cell r="J15">
            <v>0.57000000000000006</v>
          </cell>
          <cell r="K15">
            <v>1505</v>
          </cell>
        </row>
      </sheetData>
      <sheetData sheetId="1">
        <row r="31">
          <cell r="D31">
            <v>5453.6900000000005</v>
          </cell>
          <cell r="E31">
            <v>106.11</v>
          </cell>
          <cell r="F31">
            <v>1627.2739999999999</v>
          </cell>
          <cell r="G31">
            <v>195.6</v>
          </cell>
          <cell r="H31">
            <v>19.079999999999998</v>
          </cell>
          <cell r="I31">
            <v>69.956000000000003</v>
          </cell>
          <cell r="J31">
            <v>140</v>
          </cell>
          <cell r="K31">
            <v>51</v>
          </cell>
          <cell r="L31">
            <v>243.8</v>
          </cell>
          <cell r="M31">
            <v>230</v>
          </cell>
          <cell r="P31">
            <v>270</v>
          </cell>
          <cell r="R31">
            <v>49.21</v>
          </cell>
          <cell r="S31">
            <v>440.56</v>
          </cell>
          <cell r="T31">
            <v>2011.1</v>
          </cell>
          <cell r="U31">
            <v>0</v>
          </cell>
        </row>
      </sheetData>
      <sheetData sheetId="2">
        <row r="2">
          <cell r="D2">
            <v>2452</v>
          </cell>
        </row>
        <row r="43">
          <cell r="D43">
            <v>5221.26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ACCOUNT"/>
      <sheetName val="DEPOSIT ACCOUNT"/>
      <sheetName val="BUDGET 2014 "/>
      <sheetName val="asset register"/>
      <sheetName val="Sheet1"/>
    </sheetNames>
    <sheetDataSet>
      <sheetData sheetId="0">
        <row r="6">
          <cell r="F6">
            <v>100</v>
          </cell>
        </row>
        <row r="7">
          <cell r="F7">
            <v>21.5</v>
          </cell>
        </row>
        <row r="8">
          <cell r="F8">
            <v>900</v>
          </cell>
        </row>
        <row r="11">
          <cell r="F11">
            <v>153.6</v>
          </cell>
        </row>
        <row r="12">
          <cell r="F12">
            <v>85.65</v>
          </cell>
        </row>
        <row r="14">
          <cell r="F14">
            <v>900</v>
          </cell>
        </row>
        <row r="16">
          <cell r="F16">
            <v>360</v>
          </cell>
        </row>
        <row r="17">
          <cell r="F17">
            <v>360</v>
          </cell>
        </row>
        <row r="18">
          <cell r="F18">
            <v>250</v>
          </cell>
        </row>
        <row r="19">
          <cell r="F19">
            <v>1200</v>
          </cell>
        </row>
        <row r="20">
          <cell r="F20">
            <v>950</v>
          </cell>
        </row>
        <row r="21">
          <cell r="F21">
            <v>50</v>
          </cell>
        </row>
        <row r="23">
          <cell r="F23">
            <v>100</v>
          </cell>
        </row>
        <row r="26">
          <cell r="F26">
            <v>140</v>
          </cell>
        </row>
        <row r="33">
          <cell r="F33">
            <v>240</v>
          </cell>
        </row>
        <row r="37">
          <cell r="F37">
            <v>210</v>
          </cell>
        </row>
        <row r="39">
          <cell r="F39">
            <v>140</v>
          </cell>
        </row>
        <row r="41">
          <cell r="F41">
            <v>30</v>
          </cell>
        </row>
        <row r="42">
          <cell r="F42">
            <v>55</v>
          </cell>
        </row>
        <row r="43">
          <cell r="F43">
            <v>1086.5999999999999</v>
          </cell>
        </row>
        <row r="47">
          <cell r="F47">
            <v>100</v>
          </cell>
        </row>
        <row r="52">
          <cell r="F52">
            <v>180</v>
          </cell>
        </row>
        <row r="53">
          <cell r="F53">
            <v>300</v>
          </cell>
        </row>
        <row r="54">
          <cell r="F54">
            <v>250</v>
          </cell>
        </row>
        <row r="55">
          <cell r="F55">
            <v>30</v>
          </cell>
        </row>
        <row r="56">
          <cell r="F56">
            <v>49</v>
          </cell>
        </row>
        <row r="57">
          <cell r="F57">
            <v>400</v>
          </cell>
        </row>
        <row r="58">
          <cell r="F58">
            <v>1200</v>
          </cell>
        </row>
        <row r="59">
          <cell r="F59">
            <v>140</v>
          </cell>
        </row>
      </sheetData>
      <sheetData sheetId="1"/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D14" sqref="D14"/>
    </sheetView>
  </sheetViews>
  <sheetFormatPr defaultRowHeight="15" x14ac:dyDescent="0.25"/>
  <cols>
    <col min="1" max="1" width="26.85546875" bestFit="1" customWidth="1"/>
    <col min="2" max="2" width="12.28515625" customWidth="1"/>
    <col min="3" max="3" width="14.28515625" customWidth="1"/>
    <col min="4" max="4" width="10.7109375" customWidth="1"/>
    <col min="5" max="5" width="20.85546875" customWidth="1"/>
    <col min="8" max="8" width="10.5703125" bestFit="1" customWidth="1"/>
  </cols>
  <sheetData>
    <row r="1" spans="1:5" ht="15.75" thickBot="1" x14ac:dyDescent="0.3"/>
    <row r="2" spans="1:5" ht="20.25" x14ac:dyDescent="0.25">
      <c r="A2" s="34" t="s">
        <v>0</v>
      </c>
      <c r="B2" s="35"/>
      <c r="C2" s="35"/>
      <c r="D2" s="35"/>
      <c r="E2" s="36"/>
    </row>
    <row r="3" spans="1:5" ht="21" thickBot="1" x14ac:dyDescent="0.3">
      <c r="A3" s="37"/>
      <c r="B3" s="38"/>
      <c r="C3" s="38"/>
      <c r="D3" s="38"/>
      <c r="E3" s="39"/>
    </row>
    <row r="4" spans="1:5" ht="15.75" thickBot="1" x14ac:dyDescent="0.3">
      <c r="A4" s="40"/>
      <c r="B4" s="40"/>
      <c r="C4" s="40"/>
      <c r="D4" s="40"/>
      <c r="E4" s="40"/>
    </row>
    <row r="5" spans="1:5" ht="18" x14ac:dyDescent="0.25">
      <c r="A5" s="41" t="s">
        <v>1</v>
      </c>
      <c r="B5" s="42"/>
      <c r="C5" s="42"/>
      <c r="D5" s="42"/>
      <c r="E5" s="43"/>
    </row>
    <row r="6" spans="1:5" ht="18.75" thickBot="1" x14ac:dyDescent="0.3">
      <c r="A6" s="44" t="s">
        <v>2</v>
      </c>
      <c r="B6" s="45"/>
      <c r="C6" s="45"/>
      <c r="D6" s="45"/>
      <c r="E6" s="46"/>
    </row>
    <row r="7" spans="1:5" ht="23.25" thickBot="1" x14ac:dyDescent="0.5">
      <c r="A7" s="1"/>
      <c r="B7" s="1"/>
      <c r="C7" s="1"/>
      <c r="D7" s="1"/>
      <c r="E7" s="1"/>
    </row>
    <row r="8" spans="1:5" x14ac:dyDescent="0.25">
      <c r="A8" s="2"/>
      <c r="B8" s="47" t="s">
        <v>3</v>
      </c>
      <c r="C8" s="48"/>
      <c r="D8" s="47" t="s">
        <v>4</v>
      </c>
      <c r="E8" s="48"/>
    </row>
    <row r="9" spans="1:5" x14ac:dyDescent="0.25">
      <c r="A9" s="3"/>
      <c r="B9" s="4"/>
      <c r="C9" s="5"/>
      <c r="D9" s="4"/>
      <c r="E9" s="5"/>
    </row>
    <row r="10" spans="1:5" x14ac:dyDescent="0.25">
      <c r="A10" s="6" t="s">
        <v>5</v>
      </c>
      <c r="B10" s="7"/>
      <c r="C10" s="7">
        <v>2452</v>
      </c>
      <c r="D10" s="7"/>
      <c r="E10" s="8">
        <f>924.27+8183</f>
        <v>9107.27</v>
      </c>
    </row>
    <row r="11" spans="1:5" x14ac:dyDescent="0.25">
      <c r="A11" s="9"/>
      <c r="B11" s="10"/>
      <c r="C11" s="11"/>
      <c r="D11" s="10"/>
      <c r="E11" s="11"/>
    </row>
    <row r="12" spans="1:5" x14ac:dyDescent="0.25">
      <c r="A12" s="12" t="s">
        <v>6</v>
      </c>
      <c r="B12" s="13"/>
      <c r="C12" s="11"/>
      <c r="D12" s="13"/>
      <c r="E12" s="11"/>
    </row>
    <row r="13" spans="1:5" x14ac:dyDescent="0.25">
      <c r="A13" s="9" t="s">
        <v>7</v>
      </c>
      <c r="B13" s="10">
        <f>[1]Receipts!D15</f>
        <v>5170</v>
      </c>
      <c r="C13" s="14"/>
      <c r="D13" s="10">
        <v>4608</v>
      </c>
      <c r="E13" s="14"/>
    </row>
    <row r="14" spans="1:5" x14ac:dyDescent="0.25">
      <c r="A14" s="9" t="s">
        <v>8</v>
      </c>
      <c r="B14" s="15">
        <f>[1]Receipts!J15</f>
        <v>0.57000000000000006</v>
      </c>
      <c r="C14" s="14"/>
      <c r="D14" s="14">
        <v>2.63</v>
      </c>
      <c r="E14" s="14"/>
    </row>
    <row r="15" spans="1:5" x14ac:dyDescent="0.25">
      <c r="A15" s="9" t="s">
        <v>9</v>
      </c>
      <c r="B15" s="15">
        <f>[1]Receipts!E15+[1]Receipts!F15</f>
        <v>315</v>
      </c>
      <c r="C15" s="14"/>
      <c r="D15" s="14">
        <v>975</v>
      </c>
    </row>
    <row r="16" spans="1:5" x14ac:dyDescent="0.25">
      <c r="A16" s="9" t="s">
        <v>10</v>
      </c>
      <c r="B16" s="15">
        <f>[1]Receipts!I15</f>
        <v>506.05</v>
      </c>
      <c r="C16" s="14"/>
      <c r="D16" s="14">
        <v>795.94</v>
      </c>
    </row>
    <row r="17" spans="1:8" x14ac:dyDescent="0.25">
      <c r="A17" s="9" t="s">
        <v>11</v>
      </c>
      <c r="B17" s="15">
        <f>[1]Receipts!K15</f>
        <v>1505</v>
      </c>
      <c r="C17" s="14"/>
      <c r="D17" s="14">
        <v>0</v>
      </c>
    </row>
    <row r="18" spans="1:8" x14ac:dyDescent="0.25">
      <c r="A18" s="9" t="s">
        <v>12</v>
      </c>
      <c r="B18" s="15">
        <f>[1]Receipts!H15</f>
        <v>0</v>
      </c>
      <c r="C18" s="14"/>
      <c r="D18" s="15">
        <f>30+90</f>
        <v>120</v>
      </c>
      <c r="E18" s="14"/>
    </row>
    <row r="19" spans="1:8" x14ac:dyDescent="0.25">
      <c r="A19" s="9"/>
      <c r="B19" s="15"/>
      <c r="C19" s="14"/>
      <c r="D19" s="15"/>
      <c r="E19" s="14"/>
    </row>
    <row r="20" spans="1:8" x14ac:dyDescent="0.25">
      <c r="A20" s="16" t="s">
        <v>13</v>
      </c>
      <c r="B20" s="10"/>
      <c r="C20" s="17">
        <f>SUM(B13:B18)</f>
        <v>7496.62</v>
      </c>
      <c r="D20" s="10"/>
      <c r="E20" s="17">
        <f>SUM(D13:D18)</f>
        <v>6501.57</v>
      </c>
    </row>
    <row r="21" spans="1:8" x14ac:dyDescent="0.25">
      <c r="A21" s="18" t="s">
        <v>14</v>
      </c>
      <c r="B21" s="13"/>
      <c r="C21" s="19">
        <f>C20+C10</f>
        <v>9948.619999999999</v>
      </c>
      <c r="D21" s="13"/>
      <c r="E21" s="19">
        <f>E20+E10</f>
        <v>15608.84</v>
      </c>
    </row>
    <row r="22" spans="1:8" x14ac:dyDescent="0.25">
      <c r="A22" s="12" t="s">
        <v>15</v>
      </c>
      <c r="B22" s="13"/>
      <c r="C22" s="14"/>
      <c r="D22" s="13"/>
      <c r="E22" s="14"/>
    </row>
    <row r="23" spans="1:8" x14ac:dyDescent="0.25">
      <c r="A23" s="9" t="s">
        <v>16</v>
      </c>
      <c r="B23" s="7">
        <f>[1]Payments!F31+[1]Payments!G31+[1]Payments!H31+[1]Payments!I31</f>
        <v>1911.9099999999996</v>
      </c>
      <c r="C23" s="14"/>
      <c r="D23" s="7">
        <f>2519</f>
        <v>2519</v>
      </c>
      <c r="E23" s="14"/>
    </row>
    <row r="24" spans="1:8" x14ac:dyDescent="0.25">
      <c r="A24" s="9" t="s">
        <v>17</v>
      </c>
      <c r="B24" s="7">
        <f>[1]Payments!M31+[1]Payments!T31+[1]Payments!K31+[1]Payments!L31</f>
        <v>2535.9</v>
      </c>
      <c r="C24" s="14"/>
      <c r="D24" s="7">
        <f>'[2]CURRENT ACCOUNT'!$F$8+'[2]CURRENT ACCOUNT'!$F$14+'[2]CURRENT ACCOUNT'!$F$16+'[2]CURRENT ACCOUNT'!$F$17+'[2]CURRENT ACCOUNT'!$F$18+'[2]CURRENT ACCOUNT'!$F$19+'[2]CURRENT ACCOUNT'!$F$20+'[2]CURRENT ACCOUNT'!$F$21+'[2]CURRENT ACCOUNT'!$F$37+'[2]CURRENT ACCOUNT'!$F$52+'[2]CURRENT ACCOUNT'!$F$53+'[2]CURRENT ACCOUNT'!$F$54+'[2]CURRENT ACCOUNT'!$F$55+'[2]CURRENT ACCOUNT'!$F$58+'[2]CURRENT ACCOUNT'!$F$59+'[2]CURRENT ACCOUNT'!$F$56+'[2]CURRENT ACCOUNT'!$F$41+656</f>
        <v>8015</v>
      </c>
      <c r="E24" s="14"/>
    </row>
    <row r="25" spans="1:8" x14ac:dyDescent="0.25">
      <c r="A25" s="9" t="s">
        <v>18</v>
      </c>
      <c r="B25" s="7">
        <f>[1]Payments!P31+[1]Payments!S31</f>
        <v>710.56</v>
      </c>
      <c r="C25" s="14"/>
      <c r="D25" s="7">
        <f>'[2]CURRENT ACCOUNT'!$F$6+'[2]CURRENT ACCOUNT'!$F$7+'[2]CURRENT ACCOUNT'!$F$11+'[2]CURRENT ACCOUNT'!$F$12+'[2]CURRENT ACCOUNT'!$F$23+'[2]CURRENT ACCOUNT'!$F$26+'[2]CURRENT ACCOUNT'!$F$33+'[2]CURRENT ACCOUNT'!$F$39+'[2]CURRENT ACCOUNT'!$F$43</f>
        <v>2067.35</v>
      </c>
      <c r="E25" s="14"/>
    </row>
    <row r="26" spans="1:8" x14ac:dyDescent="0.25">
      <c r="A26" s="9" t="s">
        <v>19</v>
      </c>
      <c r="B26" s="7">
        <f>[1]Payments!J31+[1]Payments!U31</f>
        <v>140</v>
      </c>
      <c r="C26" s="14"/>
      <c r="D26" s="7">
        <f>'[2]CURRENT ACCOUNT'!$F$42+'[2]CURRENT ACCOUNT'!$F$47+'[2]CURRENT ACCOUNT'!$F$57</f>
        <v>555</v>
      </c>
      <c r="E26" s="14"/>
    </row>
    <row r="27" spans="1:8" x14ac:dyDescent="0.25">
      <c r="A27" s="9" t="s">
        <v>12</v>
      </c>
      <c r="B27" s="7">
        <f>[1]Payments!R31</f>
        <v>49.21</v>
      </c>
      <c r="C27" s="14"/>
      <c r="D27" s="7">
        <v>0</v>
      </c>
      <c r="E27" s="14"/>
    </row>
    <row r="28" spans="1:8" x14ac:dyDescent="0.25">
      <c r="A28" s="20" t="s">
        <v>20</v>
      </c>
      <c r="B28" s="21">
        <f>[1]Payments!E31</f>
        <v>106.11</v>
      </c>
      <c r="C28" s="14"/>
      <c r="D28" s="21" t="s">
        <v>21</v>
      </c>
      <c r="E28" s="14"/>
    </row>
    <row r="29" spans="1:8" x14ac:dyDescent="0.25">
      <c r="A29" s="16" t="s">
        <v>22</v>
      </c>
      <c r="B29" s="22"/>
      <c r="C29" s="23">
        <f>SUM(B23:B28)</f>
        <v>5453.6899999999987</v>
      </c>
      <c r="D29" s="22"/>
      <c r="E29" s="23">
        <f>SUM(D23:D28)</f>
        <v>13156.35</v>
      </c>
      <c r="H29" s="24"/>
    </row>
    <row r="30" spans="1:8" ht="51.75" customHeight="1" thickBot="1" x14ac:dyDescent="0.3">
      <c r="A30" s="25" t="s">
        <v>23</v>
      </c>
      <c r="B30" s="26"/>
      <c r="C30" s="26">
        <f>C21-C29</f>
        <v>4494.93</v>
      </c>
      <c r="D30" s="26"/>
      <c r="E30" s="26">
        <f>E21-E29</f>
        <v>2452.4899999999998</v>
      </c>
      <c r="G30" s="27"/>
      <c r="H30" s="24"/>
    </row>
    <row r="31" spans="1:8" ht="15.75" thickTop="1" x14ac:dyDescent="0.25">
      <c r="A31" s="28"/>
      <c r="B31" s="29"/>
      <c r="C31" s="29"/>
      <c r="D31" s="29"/>
    </row>
    <row r="32" spans="1:8" x14ac:dyDescent="0.25">
      <c r="A32" s="28" t="s">
        <v>24</v>
      </c>
      <c r="C32" s="29"/>
      <c r="D32" s="29"/>
    </row>
    <row r="33" spans="1:7" x14ac:dyDescent="0.25">
      <c r="A33" t="s">
        <v>25</v>
      </c>
      <c r="B33" s="29"/>
      <c r="C33" s="29"/>
      <c r="D33" s="29"/>
    </row>
    <row r="34" spans="1:7" x14ac:dyDescent="0.25">
      <c r="A34" s="28"/>
      <c r="B34" s="29"/>
      <c r="C34" s="30"/>
      <c r="D34" s="31"/>
      <c r="E34" s="31"/>
      <c r="F34" s="31"/>
      <c r="G34" s="31"/>
    </row>
    <row r="35" spans="1:7" x14ac:dyDescent="0.25">
      <c r="A35" s="29"/>
      <c r="B35" s="29"/>
      <c r="C35" s="29"/>
      <c r="D35" s="31"/>
      <c r="E35" s="31"/>
      <c r="F35" s="31"/>
      <c r="G35" s="31"/>
    </row>
    <row r="36" spans="1:7" x14ac:dyDescent="0.25">
      <c r="D36" s="31"/>
      <c r="E36" s="31"/>
      <c r="F36" s="31"/>
      <c r="G36" s="31"/>
    </row>
  </sheetData>
  <mergeCells count="7">
    <mergeCell ref="B8:C8"/>
    <mergeCell ref="D8:E8"/>
    <mergeCell ref="A2:E2"/>
    <mergeCell ref="A3:E3"/>
    <mergeCell ref="A4:E4"/>
    <mergeCell ref="A5:E5"/>
    <mergeCell ref="A6: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opLeftCell="A17" workbookViewId="0">
      <selection activeCell="B32" sqref="B32"/>
    </sheetView>
  </sheetViews>
  <sheetFormatPr defaultRowHeight="15" x14ac:dyDescent="0.25"/>
  <cols>
    <col min="2" max="2" width="40.140625" bestFit="1" customWidth="1"/>
    <col min="5" max="5" width="9.5703125" bestFit="1" customWidth="1"/>
  </cols>
  <sheetData>
    <row r="1" spans="1:5" x14ac:dyDescent="0.25">
      <c r="A1" t="s">
        <v>26</v>
      </c>
    </row>
    <row r="2" spans="1:5" x14ac:dyDescent="0.25">
      <c r="A2" t="s">
        <v>27</v>
      </c>
    </row>
    <row r="3" spans="1:5" x14ac:dyDescent="0.25">
      <c r="A3" t="s">
        <v>28</v>
      </c>
    </row>
    <row r="7" spans="1:5" x14ac:dyDescent="0.25">
      <c r="E7" t="s">
        <v>29</v>
      </c>
    </row>
    <row r="8" spans="1:5" x14ac:dyDescent="0.25">
      <c r="A8" t="s">
        <v>30</v>
      </c>
      <c r="E8" s="32">
        <f>'[1]Bank Reconciliation'!D43</f>
        <v>5221.26</v>
      </c>
    </row>
    <row r="9" spans="1:5" x14ac:dyDescent="0.25">
      <c r="E9" s="32"/>
    </row>
    <row r="10" spans="1:5" x14ac:dyDescent="0.25">
      <c r="A10" t="s">
        <v>31</v>
      </c>
      <c r="E10" s="32"/>
    </row>
    <row r="11" spans="1:5" x14ac:dyDescent="0.25">
      <c r="E11" s="32"/>
    </row>
    <row r="12" spans="1:5" x14ac:dyDescent="0.25">
      <c r="B12" t="s">
        <v>32</v>
      </c>
      <c r="D12">
        <v>100437</v>
      </c>
      <c r="E12" s="32">
        <v>144</v>
      </c>
    </row>
    <row r="13" spans="1:5" x14ac:dyDescent="0.25">
      <c r="B13" t="s">
        <v>33</v>
      </c>
      <c r="D13">
        <v>100438</v>
      </c>
      <c r="E13" s="32">
        <v>515.79999999999995</v>
      </c>
    </row>
    <row r="14" spans="1:5" x14ac:dyDescent="0.25">
      <c r="B14" t="s">
        <v>34</v>
      </c>
      <c r="D14">
        <v>100439</v>
      </c>
      <c r="E14" s="32">
        <v>66.400000000000006</v>
      </c>
    </row>
    <row r="15" spans="1:5" x14ac:dyDescent="0.25">
      <c r="E15" s="33">
        <f>SUM(E12:E14)</f>
        <v>726.19999999999993</v>
      </c>
    </row>
    <row r="16" spans="1:5" x14ac:dyDescent="0.25">
      <c r="A16" t="s">
        <v>35</v>
      </c>
      <c r="E16" s="33">
        <v>0</v>
      </c>
    </row>
    <row r="17" spans="1:5" x14ac:dyDescent="0.25">
      <c r="A17" t="s">
        <v>36</v>
      </c>
      <c r="E17" s="33">
        <v>0</v>
      </c>
    </row>
    <row r="18" spans="1:5" x14ac:dyDescent="0.25">
      <c r="E18" s="32"/>
    </row>
    <row r="19" spans="1:5" x14ac:dyDescent="0.25">
      <c r="A19" t="s">
        <v>37</v>
      </c>
      <c r="E19" s="32">
        <f>E8-E15</f>
        <v>4495.0600000000004</v>
      </c>
    </row>
    <row r="20" spans="1:5" x14ac:dyDescent="0.25">
      <c r="E20" s="32"/>
    </row>
    <row r="21" spans="1:5" x14ac:dyDescent="0.25">
      <c r="A21" t="s">
        <v>38</v>
      </c>
      <c r="E21" s="32"/>
    </row>
    <row r="22" spans="1:5" x14ac:dyDescent="0.25">
      <c r="E22" s="32"/>
    </row>
    <row r="23" spans="1:5" x14ac:dyDescent="0.25">
      <c r="A23" t="s">
        <v>39</v>
      </c>
      <c r="E23" s="32"/>
    </row>
    <row r="24" spans="1:5" x14ac:dyDescent="0.25">
      <c r="A24" t="s">
        <v>40</v>
      </c>
      <c r="E24" s="32">
        <f>'[1]Bank Reconciliation'!D2</f>
        <v>2452</v>
      </c>
    </row>
    <row r="25" spans="1:5" x14ac:dyDescent="0.25">
      <c r="A25" t="s">
        <v>41</v>
      </c>
      <c r="E25" s="32">
        <f>[1]Receipts!C15</f>
        <v>7496.62</v>
      </c>
    </row>
    <row r="26" spans="1:5" x14ac:dyDescent="0.25">
      <c r="A26" t="s">
        <v>42</v>
      </c>
      <c r="E26" s="32">
        <f>[1]Payments!D31</f>
        <v>5453.6900000000005</v>
      </c>
    </row>
    <row r="27" spans="1:5" x14ac:dyDescent="0.25">
      <c r="A27" t="s">
        <v>43</v>
      </c>
      <c r="E27" s="32">
        <f>E24+E25-E26</f>
        <v>4494.9299999999985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67"/>
  <sheetViews>
    <sheetView tabSelected="1" workbookViewId="0">
      <selection activeCell="I7" sqref="I7"/>
    </sheetView>
  </sheetViews>
  <sheetFormatPr defaultRowHeight="15" x14ac:dyDescent="0.25"/>
  <cols>
    <col min="2" max="2" width="32.140625" bestFit="1" customWidth="1"/>
    <col min="3" max="3" width="9.5703125" bestFit="1" customWidth="1"/>
  </cols>
  <sheetData>
    <row r="3" spans="2:9" x14ac:dyDescent="0.25">
      <c r="C3" t="s">
        <v>44</v>
      </c>
      <c r="D3" t="s">
        <v>45</v>
      </c>
      <c r="E3" t="s">
        <v>46</v>
      </c>
      <c r="F3" t="s">
        <v>47</v>
      </c>
      <c r="G3" t="s">
        <v>85</v>
      </c>
    </row>
    <row r="5" spans="2:9" x14ac:dyDescent="0.25">
      <c r="B5" t="s">
        <v>48</v>
      </c>
      <c r="C5" s="32">
        <v>1894</v>
      </c>
      <c r="D5" s="32">
        <v>2327</v>
      </c>
      <c r="E5" s="32">
        <f>D5-C5</f>
        <v>433</v>
      </c>
      <c r="F5" s="49">
        <f>E5/C5</f>
        <v>0.22861668426610349</v>
      </c>
      <c r="G5" t="s">
        <v>49</v>
      </c>
      <c r="I5" s="50"/>
    </row>
    <row r="6" spans="2:9" x14ac:dyDescent="0.25">
      <c r="B6" t="s">
        <v>50</v>
      </c>
      <c r="C6" s="32">
        <v>2106</v>
      </c>
      <c r="D6" s="32">
        <v>1893</v>
      </c>
      <c r="E6" s="32">
        <f>D6-C6</f>
        <v>-213</v>
      </c>
      <c r="F6" s="49">
        <f>E6/C6</f>
        <v>-0.10113960113960115</v>
      </c>
      <c r="G6" t="s">
        <v>51</v>
      </c>
    </row>
    <row r="7" spans="2:9" x14ac:dyDescent="0.25">
      <c r="B7" t="s">
        <v>52</v>
      </c>
      <c r="C7" s="32">
        <v>0</v>
      </c>
      <c r="D7" s="32">
        <v>0</v>
      </c>
      <c r="E7" s="32">
        <f>D7-C7</f>
        <v>0</v>
      </c>
      <c r="F7" s="49">
        <v>0</v>
      </c>
      <c r="G7" t="s">
        <v>51</v>
      </c>
    </row>
    <row r="8" spans="2:9" x14ac:dyDescent="0.25">
      <c r="B8" t="s">
        <v>53</v>
      </c>
      <c r="C8" s="32">
        <v>11052</v>
      </c>
      <c r="D8" s="32">
        <v>3561</v>
      </c>
      <c r="E8" s="32">
        <f>D8-C8</f>
        <v>-7491</v>
      </c>
      <c r="F8" s="49">
        <f>E8/C8</f>
        <v>-0.67779587404994568</v>
      </c>
      <c r="G8" t="s">
        <v>49</v>
      </c>
    </row>
    <row r="9" spans="2:9" x14ac:dyDescent="0.25">
      <c r="B9" t="s">
        <v>54</v>
      </c>
      <c r="C9" s="32">
        <v>0</v>
      </c>
      <c r="D9" s="32">
        <v>0</v>
      </c>
      <c r="E9" s="32">
        <f t="shared" ref="E9:E13" si="0">D9-C9</f>
        <v>0</v>
      </c>
      <c r="F9" s="49">
        <v>0</v>
      </c>
      <c r="G9" t="s">
        <v>51</v>
      </c>
    </row>
    <row r="10" spans="2:9" x14ac:dyDescent="0.25">
      <c r="B10" t="s">
        <v>55</v>
      </c>
      <c r="C10" s="32">
        <v>2452</v>
      </c>
      <c r="D10" s="32">
        <v>4495</v>
      </c>
      <c r="E10" s="32">
        <f t="shared" si="0"/>
        <v>2043</v>
      </c>
      <c r="F10" s="49">
        <f>E10/C10</f>
        <v>0.83319738988580749</v>
      </c>
      <c r="G10" t="s">
        <v>49</v>
      </c>
    </row>
    <row r="11" spans="2:9" x14ac:dyDescent="0.25">
      <c r="B11" t="s">
        <v>56</v>
      </c>
      <c r="C11" s="32">
        <v>0</v>
      </c>
      <c r="D11" s="32">
        <v>0</v>
      </c>
      <c r="E11" s="32">
        <f t="shared" si="0"/>
        <v>0</v>
      </c>
      <c r="F11" s="49">
        <v>0</v>
      </c>
      <c r="G11" t="s">
        <v>51</v>
      </c>
    </row>
    <row r="12" spans="2:9" x14ac:dyDescent="0.25">
      <c r="B12" t="s">
        <v>57</v>
      </c>
      <c r="C12" s="32">
        <v>9751</v>
      </c>
      <c r="D12" s="32">
        <v>9751</v>
      </c>
      <c r="E12" s="32">
        <f t="shared" si="0"/>
        <v>0</v>
      </c>
      <c r="F12" s="49">
        <f t="shared" ref="F12" si="1">E12/D12</f>
        <v>0</v>
      </c>
      <c r="G12" t="s">
        <v>51</v>
      </c>
    </row>
    <row r="13" spans="2:9" x14ac:dyDescent="0.25">
      <c r="B13" t="s">
        <v>58</v>
      </c>
      <c r="C13" s="32">
        <v>0</v>
      </c>
      <c r="D13" s="32">
        <v>0</v>
      </c>
      <c r="E13" s="32">
        <f t="shared" si="0"/>
        <v>0</v>
      </c>
      <c r="F13" s="49">
        <v>0</v>
      </c>
      <c r="G13" t="s">
        <v>51</v>
      </c>
    </row>
    <row r="14" spans="2:9" ht="15.75" x14ac:dyDescent="0.25">
      <c r="B14" s="51"/>
      <c r="C14" s="52"/>
      <c r="E14" s="32"/>
    </row>
    <row r="15" spans="2:9" ht="15.75" x14ac:dyDescent="0.25">
      <c r="B15" s="51"/>
      <c r="C15" s="52"/>
      <c r="E15" s="32"/>
    </row>
    <row r="16" spans="2:9" ht="15.75" x14ac:dyDescent="0.25">
      <c r="B16" s="55" t="s">
        <v>59</v>
      </c>
      <c r="C16" s="52"/>
    </row>
    <row r="17" spans="2:5" ht="15.75" x14ac:dyDescent="0.25">
      <c r="B17" s="53" t="s">
        <v>60</v>
      </c>
      <c r="C17" s="52"/>
    </row>
    <row r="18" spans="2:5" ht="15.75" x14ac:dyDescent="0.25">
      <c r="B18" s="53"/>
      <c r="C18" s="52"/>
    </row>
    <row r="19" spans="2:5" ht="15.75" x14ac:dyDescent="0.25">
      <c r="B19" s="53" t="s">
        <v>61</v>
      </c>
      <c r="C19" s="52"/>
      <c r="E19">
        <v>2327</v>
      </c>
    </row>
    <row r="20" spans="2:5" x14ac:dyDescent="0.25">
      <c r="B20" s="53" t="s">
        <v>62</v>
      </c>
      <c r="E20">
        <v>1894</v>
      </c>
    </row>
    <row r="21" spans="2:5" x14ac:dyDescent="0.25">
      <c r="B21" s="53" t="s">
        <v>63</v>
      </c>
      <c r="C21" s="53"/>
      <c r="E21" s="56">
        <v>433</v>
      </c>
    </row>
    <row r="22" spans="2:5" x14ac:dyDescent="0.25">
      <c r="C22" s="54"/>
    </row>
    <row r="23" spans="2:5" x14ac:dyDescent="0.25">
      <c r="B23" t="s">
        <v>64</v>
      </c>
      <c r="E23" t="s">
        <v>65</v>
      </c>
    </row>
    <row r="25" spans="2:5" x14ac:dyDescent="0.25">
      <c r="B25" t="s">
        <v>66</v>
      </c>
      <c r="E25">
        <v>1505</v>
      </c>
    </row>
    <row r="26" spans="2:5" x14ac:dyDescent="0.25">
      <c r="B26" t="s">
        <v>67</v>
      </c>
      <c r="E26">
        <v>-289</v>
      </c>
    </row>
    <row r="27" spans="2:5" x14ac:dyDescent="0.25">
      <c r="B27" t="s">
        <v>68</v>
      </c>
      <c r="E27">
        <v>-660</v>
      </c>
    </row>
    <row r="28" spans="2:5" x14ac:dyDescent="0.25">
      <c r="B28" t="s">
        <v>69</v>
      </c>
      <c r="E28">
        <v>-90</v>
      </c>
    </row>
    <row r="29" spans="2:5" x14ac:dyDescent="0.25">
      <c r="B29" t="s">
        <v>70</v>
      </c>
      <c r="E29">
        <v>-30</v>
      </c>
    </row>
    <row r="30" spans="2:5" x14ac:dyDescent="0.25">
      <c r="B30" t="s">
        <v>71</v>
      </c>
      <c r="E30">
        <v>-3</v>
      </c>
    </row>
    <row r="31" spans="2:5" x14ac:dyDescent="0.25">
      <c r="E31" s="56">
        <v>433</v>
      </c>
    </row>
    <row r="33" spans="2:5" x14ac:dyDescent="0.25">
      <c r="B33" t="s">
        <v>72</v>
      </c>
      <c r="E33" t="s">
        <v>73</v>
      </c>
    </row>
    <row r="37" spans="2:5" x14ac:dyDescent="0.25">
      <c r="B37" s="57" t="s">
        <v>74</v>
      </c>
    </row>
    <row r="38" spans="2:5" x14ac:dyDescent="0.25">
      <c r="B38" t="s">
        <v>75</v>
      </c>
    </row>
    <row r="40" spans="2:5" x14ac:dyDescent="0.25">
      <c r="B40" t="s">
        <v>61</v>
      </c>
      <c r="E40">
        <v>3561</v>
      </c>
    </row>
    <row r="41" spans="2:5" x14ac:dyDescent="0.25">
      <c r="B41" t="s">
        <v>62</v>
      </c>
      <c r="E41">
        <v>11052</v>
      </c>
    </row>
    <row r="42" spans="2:5" x14ac:dyDescent="0.25">
      <c r="B42" t="s">
        <v>63</v>
      </c>
      <c r="E42" s="56">
        <v>-7491</v>
      </c>
    </row>
    <row r="44" spans="2:5" x14ac:dyDescent="0.25">
      <c r="B44" t="s">
        <v>64</v>
      </c>
      <c r="E44" t="s">
        <v>65</v>
      </c>
    </row>
    <row r="47" spans="2:5" x14ac:dyDescent="0.25">
      <c r="B47" t="s">
        <v>76</v>
      </c>
      <c r="E47">
        <v>-5820</v>
      </c>
    </row>
    <row r="48" spans="2:5" x14ac:dyDescent="0.25">
      <c r="B48" t="s">
        <v>77</v>
      </c>
      <c r="E48">
        <v>-1086</v>
      </c>
    </row>
    <row r="49" spans="2:5" x14ac:dyDescent="0.25">
      <c r="B49" t="s">
        <v>78</v>
      </c>
      <c r="E49">
        <v>-100</v>
      </c>
    </row>
    <row r="50" spans="2:5" x14ac:dyDescent="0.25">
      <c r="B50" t="s">
        <v>79</v>
      </c>
      <c r="E50">
        <v>-154</v>
      </c>
    </row>
    <row r="51" spans="2:5" x14ac:dyDescent="0.25">
      <c r="B51" t="s">
        <v>80</v>
      </c>
      <c r="E51">
        <v>-340</v>
      </c>
    </row>
    <row r="52" spans="2:5" x14ac:dyDescent="0.25">
      <c r="B52" t="s">
        <v>81</v>
      </c>
      <c r="E52">
        <v>9</v>
      </c>
    </row>
    <row r="53" spans="2:5" x14ac:dyDescent="0.25">
      <c r="E53" s="56">
        <v>-7491</v>
      </c>
    </row>
    <row r="55" spans="2:5" x14ac:dyDescent="0.25">
      <c r="B55" t="s">
        <v>72</v>
      </c>
      <c r="E55" t="s">
        <v>73</v>
      </c>
    </row>
    <row r="58" spans="2:5" x14ac:dyDescent="0.25">
      <c r="B58" s="57" t="s">
        <v>82</v>
      </c>
    </row>
    <row r="59" spans="2:5" x14ac:dyDescent="0.25">
      <c r="B59" t="s">
        <v>83</v>
      </c>
    </row>
    <row r="61" spans="2:5" x14ac:dyDescent="0.25">
      <c r="B61" t="s">
        <v>61</v>
      </c>
      <c r="E61">
        <v>4495</v>
      </c>
    </row>
    <row r="62" spans="2:5" x14ac:dyDescent="0.25">
      <c r="B62" t="s">
        <v>62</v>
      </c>
      <c r="E62">
        <v>2452</v>
      </c>
    </row>
    <row r="63" spans="2:5" x14ac:dyDescent="0.25">
      <c r="B63" t="s">
        <v>63</v>
      </c>
      <c r="E63" s="56">
        <v>2043</v>
      </c>
    </row>
    <row r="65" spans="2:5" x14ac:dyDescent="0.25">
      <c r="B65" t="s">
        <v>64</v>
      </c>
      <c r="E65" t="s">
        <v>65</v>
      </c>
    </row>
    <row r="67" spans="2:5" x14ac:dyDescent="0.25">
      <c r="B67" t="s">
        <v>84</v>
      </c>
      <c r="E67" s="56">
        <v>2043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Accounts</vt:lpstr>
      <vt:lpstr>Bank Rec</vt:lpstr>
      <vt:lpstr>Variances for annual 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</dc:creator>
  <cp:lastModifiedBy>jo</cp:lastModifiedBy>
  <dcterms:created xsi:type="dcterms:W3CDTF">2016-05-03T08:40:28Z</dcterms:created>
  <dcterms:modified xsi:type="dcterms:W3CDTF">2016-05-03T08:45:49Z</dcterms:modified>
</cp:coreProperties>
</file>